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C:\Users\lbenporat\Desktop\מכרזים תיחורים\מכרז דימות\"/>
    </mc:Choice>
  </mc:AlternateContent>
  <xr:revisionPtr revIDLastSave="0" documentId="8_{6A2ABAF5-A7C4-4DDB-8F07-71FD1A15EA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טמפלט למילוי הצעת מחיר למכרז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/>
  <c r="F27" i="1" s="1"/>
  <c r="E25" i="1"/>
  <c r="F25" i="1" s="1"/>
  <c r="E24" i="1"/>
  <c r="F24" i="1" s="1"/>
  <c r="E23" i="1"/>
  <c r="F23" i="1" s="1"/>
  <c r="E22" i="1"/>
  <c r="F22" i="1" s="1"/>
  <c r="E21" i="1"/>
  <c r="F21" i="1" s="1"/>
  <c r="E20" i="1"/>
  <c r="F20" i="1" s="1"/>
  <c r="E33" i="1"/>
  <c r="C33" i="1"/>
  <c r="D33" i="1"/>
  <c r="F19" i="1"/>
  <c r="D35" i="1" l="1"/>
  <c r="C35" i="1"/>
  <c r="D34" i="1"/>
  <c r="C34" i="1"/>
  <c r="F26" i="1"/>
  <c r="F28" i="1" s="1"/>
  <c r="E35" i="1" s="1"/>
  <c r="E34" i="1" l="1"/>
  <c r="F34" i="1" s="1"/>
  <c r="F35" i="1"/>
  <c r="F36" i="1" s="1"/>
  <c r="F50" i="1" l="1"/>
  <c r="F13" i="1"/>
  <c r="F12" i="1"/>
  <c r="F76" i="1" l="1"/>
  <c r="F75" i="1"/>
  <c r="F74" i="1"/>
  <c r="F73" i="1"/>
  <c r="F72" i="1"/>
  <c r="F71" i="1"/>
  <c r="F69" i="1"/>
  <c r="F68" i="1"/>
  <c r="F67" i="1"/>
  <c r="F66" i="1"/>
  <c r="F65" i="1"/>
  <c r="F64" i="1"/>
  <c r="F58" i="1"/>
  <c r="F57" i="1"/>
  <c r="F56" i="1"/>
  <c r="F55" i="1"/>
  <c r="F54" i="1"/>
  <c r="F53" i="1"/>
  <c r="F52" i="1"/>
  <c r="F51" i="1"/>
  <c r="F49" i="1"/>
  <c r="F48" i="1"/>
  <c r="F41" i="1"/>
  <c r="F42" i="1" s="1"/>
  <c r="F43" i="1" s="1"/>
  <c r="F14" i="1"/>
  <c r="F70" i="1" l="1"/>
  <c r="F77" i="1"/>
  <c r="F78" i="1" s="1"/>
  <c r="F59" i="1"/>
  <c r="F6" i="1"/>
  <c r="F5" i="1"/>
  <c r="F79" i="1" l="1"/>
  <c r="F7" i="1"/>
  <c r="F82" i="1" l="1"/>
</calcChain>
</file>

<file path=xl/sharedStrings.xml><?xml version="1.0" encoding="utf-8"?>
<sst xmlns="http://schemas.openxmlformats.org/spreadsheetml/2006/main" count="117" uniqueCount="98">
  <si>
    <t xml:space="preserve">עלויות הקמה </t>
  </si>
  <si>
    <t>כמות לצורך השוואה</t>
  </si>
  <si>
    <r>
      <t xml:space="preserve">עלות הקמה באירוח בענן על פי המפורט בסעיף </t>
    </r>
    <r>
      <rPr>
        <sz val="11"/>
        <color rgb="FFFF0000"/>
        <rFont val="Calibri"/>
        <family val="2"/>
      </rPr>
      <t>5.2.1 למסמכי המכרז,</t>
    </r>
    <r>
      <rPr>
        <sz val="11"/>
        <color theme="1"/>
        <rFont val="Calibri"/>
        <family val="2"/>
      </rPr>
      <t xml:space="preserve"> כולל ממשקים לכל המערכות כמפורט, כולל ממשקים לתיק רפואי יחיד - קמליון </t>
    </r>
  </si>
  <si>
    <r>
      <t xml:space="preserve">עלות פיתוח ממשקים לכל תיק קליני נוסף לתיק הראשון על פי המפורט </t>
    </r>
    <r>
      <rPr>
        <sz val="11"/>
        <color rgb="FFFF0000"/>
        <rFont val="Calibri"/>
        <family val="2"/>
      </rPr>
      <t xml:space="preserve">בסעיף 2.3.2 </t>
    </r>
    <r>
      <rPr>
        <sz val="11"/>
        <color theme="1"/>
        <rFont val="Calibri"/>
        <family val="2"/>
      </rPr>
      <t>למסמכי המכרז</t>
    </r>
  </si>
  <si>
    <t>מחיר</t>
  </si>
  <si>
    <t>סה"כ</t>
  </si>
  <si>
    <t>עלויות רישוי שנתי</t>
  </si>
  <si>
    <t>עלויות התקנה - חד פעמי</t>
  </si>
  <si>
    <t>עלויות הקמה - חד פעמי</t>
  </si>
  <si>
    <t>עלות רישוי למערכת - עלות שנתית</t>
  </si>
  <si>
    <t>תפקיד</t>
  </si>
  <si>
    <t>איש ניתוח ויישום פלטפורמה, רמה ב׳</t>
  </si>
  <si>
    <t>מדריך מטמיע רמה ג׳</t>
  </si>
  <si>
    <t>אחראי תפעול והטמעה רמה ב׳</t>
  </si>
  <si>
    <t>מדריך / מטמיע - רמה ב׳</t>
  </si>
  <si>
    <t>מדריך / מטמיע רמה א׳</t>
  </si>
  <si>
    <t>מנהל בסיס נתונים (DBA) רמה ב׳</t>
  </si>
  <si>
    <t>אחראי פרויקט רמה ב׳</t>
  </si>
  <si>
    <t>מפתח תוכנה רמה ב׳</t>
  </si>
  <si>
    <t>בודק תוכנה רמה ג׳</t>
  </si>
  <si>
    <t>איש סיוע ותמיכה רמה ב׳</t>
  </si>
  <si>
    <t>כמות שעות (לצורך השוואה)</t>
  </si>
  <si>
    <t>עלויות כ"א</t>
  </si>
  <si>
    <t xml:space="preserve">מחיר שעה מוצע
 (לאחר הנחה) </t>
  </si>
  <si>
    <t>סה"כ עלות הצעה 
לצורך השוואת מחירים</t>
  </si>
  <si>
    <t>מקרא</t>
  </si>
  <si>
    <t>תא חובה</t>
  </si>
  <si>
    <t>אין לגעת</t>
  </si>
  <si>
    <t>תא מחושב</t>
  </si>
  <si>
    <t>הערות</t>
  </si>
  <si>
    <t>לא כולל את עלויות השימוש בענן. אלה תשולמנה ישירות לנימבוס על ידי החטיבה.</t>
  </si>
  <si>
    <t xml:space="preserve">כמות </t>
  </si>
  <si>
    <t>מחיר יחידה</t>
  </si>
  <si>
    <t>פירוט</t>
  </si>
  <si>
    <t>עלות חד פעמית</t>
  </si>
  <si>
    <t>עלויות שנתית</t>
  </si>
  <si>
    <t>הצמדת מחירי ההצעה</t>
  </si>
  <si>
    <t>הצמדת עלויות הרישוי (כולל תחזוקה)</t>
  </si>
  <si>
    <t>יש לבחור:</t>
  </si>
  <si>
    <t>הצמדת שאר העלויות (מלבד עלויות שעה לכ״א)</t>
  </si>
  <si>
    <t>עלויות כוח האדם תהיינה צמודות בכל מקרה למחירים שבהוראת תכ"מ, "אספקת שירותי מחשוב למשרדי הממשלה", מס' 16.2.11 נספח יג' "תעריפי גג", המתעדכנת מעת לעת</t>
  </si>
  <si>
    <t>* הספק יבסס את מחירי השעה המוצעים על תעריפי הגג שבהוראת תכ"מ.</t>
  </si>
  <si>
    <t xml:space="preserve">סה"כ עלות לפי 7 שנים (לצורך השוואה בלבד) </t>
  </si>
  <si>
    <t>סה"כ ביניים מוקד קו ראשון</t>
  </si>
  <si>
    <t>סה"כ  - הקמה</t>
  </si>
  <si>
    <t>סה"כ - התקנה</t>
  </si>
  <si>
    <r>
      <t xml:space="preserve">סה"כ - כ"א </t>
    </r>
    <r>
      <rPr>
        <sz val="11"/>
        <color theme="1"/>
        <rFont val="Calibri"/>
        <family val="2"/>
      </rPr>
      <t>(לצורך השוואה בלבד)</t>
    </r>
  </si>
  <si>
    <t>סה"כ ביניים עלויות חד פעמי</t>
  </si>
  <si>
    <t>סה"כ ביניים עלויות שנתיות</t>
  </si>
  <si>
    <t>סה"כ בחישוב ל 7 שנים עבור עלויות שנתיות</t>
  </si>
  <si>
    <t>סה"כ - עלויות נוספות</t>
  </si>
  <si>
    <t>1. כל המחירים בהצעה הם שקליים ואינם כוללים מע"מ</t>
  </si>
  <si>
    <t>2. בעלויות העקיפות רשאי הספק להוסיף שורות במידת הצורך</t>
  </si>
  <si>
    <t>3. הכמויות שמולאו בטבלה זו על ידי החטיבה  לצורך השוואת הצעות המחיר הן כמויות תיאורטיות בלבד. החטיבה איננה מתחייבת לצרוך כמויות אלה או את חלקן, ותהיה רשאית לצרוך כמויות גדולות/קטנות יותר - על פי החלטתה.</t>
  </si>
  <si>
    <t xml:space="preserve">* החטיבה שומרת לעצמה את הזכות לרכוש בפועל רכיבים אלה באופן עצמאי </t>
  </si>
  <si>
    <t xml:space="preserve">בסוף לפני שליחה לנעול תאים </t>
  </si>
  <si>
    <t>כמות פוטנציאלית</t>
  </si>
  <si>
    <t>הנחות עבודה</t>
  </si>
  <si>
    <t>הגשת הצעה למכרז מספר XXXX</t>
  </si>
  <si>
    <t>אחוז ההנחה המוצע על ידי הספק (20%-40%) מתעריף הגג הנוכחי</t>
  </si>
  <si>
    <t>*  הספק ינקוב לכל מקצוע (שורה) אחוז הנחה מתעריף הגג, אחוז ההנחה לא יפחת מ 20%  ולא יעלה על 40%. יוצאים מכלל זה - עלויות שעה למדריך / מטמיע רמה ב׳ ולמדריך / מטמיע רמה א׳, בשתי שורות אלה אחוז ההנחה יהיה 0%, ומחיר השעה יהיה המחיר הנקוב בטבלת תעריפי הגג האמורה.</t>
  </si>
  <si>
    <t>% הנחה</t>
  </si>
  <si>
    <t>שנה 1</t>
  </si>
  <si>
    <t>שנה 2</t>
  </si>
  <si>
    <t>שנה 3-7</t>
  </si>
  <si>
    <t>שלושה מרכזים</t>
  </si>
  <si>
    <t>ששה מרכזים</t>
  </si>
  <si>
    <t>כל המרכזים</t>
  </si>
  <si>
    <t>-</t>
  </si>
  <si>
    <t>משקל</t>
  </si>
  <si>
    <t>שקלול</t>
  </si>
  <si>
    <t>חלוקה לשנים</t>
  </si>
  <si>
    <t>כמות מרכזים צפויה</t>
  </si>
  <si>
    <t>מחיר מצטבר לפי כמות המרכזים</t>
  </si>
  <si>
    <t>שקלול ל 7 שנים</t>
  </si>
  <si>
    <t>* החטיבה איננה מתחייבת על מספר המרכזים הרפואיים שהמערכת תותקן בהם בפועל, ועל גודלם. 
* התמחור הינו לפי יחידה (מרכז רפואי יחיד) ומתייחס לכלל המרכזים הרפואים, ללא שוני בניהם.
* ההתקנה כוללת סביבת יצור + סביבת בדיקות.
*כל מחירי ההתקנות הן באירוח בענן.</t>
  </si>
  <si>
    <t>על פי סעיף 4.7.4 למסמכי המכרז</t>
  </si>
  <si>
    <t>*צפי פריסת המרכזים הרפואיים משמש לצרכי השוואה בלבד, אין באמור בכדי לחייב את החטיבה לעמוד בקצב הפריסה הנ"ל.
*שיטת החישוב להשוואת עלויות הרישוי מפורטת בטבלה שלהלן ומבוססת על המשקלים המפורטים בה לפי שנים, הכל לצורכי השוואה בלבד.</t>
  </si>
  <si>
    <t>עלויות הקמה תפעול ותחזוקת מוקד קו ראשון - עלות שנתית אופציונלית</t>
  </si>
  <si>
    <t>עלויות מוקד קו ראשון</t>
  </si>
  <si>
    <r>
      <t xml:space="preserve">אופציה להרחבת פעילות מוקד לתפקוד </t>
    </r>
    <r>
      <rPr>
        <b/>
        <sz val="11"/>
        <color theme="1"/>
        <rFont val="Calibri"/>
        <family val="2"/>
      </rPr>
      <t>כקו ראשון</t>
    </r>
    <r>
      <rPr>
        <sz val="11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מעבר לשעות העבודה המקובלות</t>
    </r>
  </si>
  <si>
    <t>דוגמה</t>
  </si>
  <si>
    <t>אחראי תחום באבטחת מידע וסייבר, רמה ב'</t>
  </si>
  <si>
    <t xml:space="preserve">עלויות כ"א </t>
  </si>
  <si>
    <t>עליות נוספות הנדרשות לצורך הקמת המערכת</t>
  </si>
  <si>
    <t xml:space="preserve">*עלויות הנדרשות  לצורך הקמת המערכת כמפורט בסעיף 3.4 למסמכי המכרז. </t>
  </si>
  <si>
    <t>עלויות נוספות
(הספק רשאי להוסיף שורות על פי הצורך)</t>
  </si>
  <si>
    <t xml:space="preserve">*המחירים יינתנו במודל רישוי ארגוני שנתי, לכל מרכז רפואי בנפרד.
*עלות הרישוי כוללת גם עלויות אחזקה ומוקד אחזקה ותמיכה, כפי שמפורט בסעיף 5.3 במסמכי המכרז. 
*לצורך השוואת ההצעות בלבד עלות הרישוי מחושבת לפי תקופה של 7 שנים. להזכיר - הספק מתחייב לספק לחטיבה במחירים האמורים את כלל השירותים ובכל היקף פעילות למשך 20 שנים, בכפוף להחלטות החטיבה על מימוש אופציות המשך ההתקשרות.
</t>
  </si>
  <si>
    <t>ישתנה בהתאם לטבלה שישלח דודי</t>
  </si>
  <si>
    <t>* על פי הוראת תכ"מ "הספקת שירותי מחשוב למשרדי הממשלה", מס' 16.2.11 נספח יג' "תעריפי גג", המתעדכנת מעת לעת, וכל הוראה אחרת אשר תבוא במקומה.
*עלויות כוח אדם אלה, הינן מעבר לעלויות בהן הספק מחויב במסגרת הצעתו.</t>
  </si>
  <si>
    <t>תעריף הגג בשקלים נכון לדצמבר 2023 *</t>
  </si>
  <si>
    <t>* תעריפים אלה תקפים לעבודת כ״א שהיא מעבר לשירותי התמיכה הכלולים בהצעת הספק על פי סעיף 4.7.3 למסמכי המכרז וכן לשו"שים.</t>
  </si>
  <si>
    <t>מרכז רפואי כללי</t>
  </si>
  <si>
    <t>מרכז רפואי גריאטרי</t>
  </si>
  <si>
    <t>מחיר למרכז רפואי כללי</t>
  </si>
  <si>
    <t xml:space="preserve">כמות המרכזים הרפואיים </t>
  </si>
  <si>
    <t>כלל המרכזים הרפואיים הגריאטרים</t>
  </si>
  <si>
    <t>סה"כ עלות שנתית 8 מרכזים + המרכזים הרפואיים הגריאטרים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</si>
</sst>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&quot;₪&quot;\ * #,##0.00_ ;_ &quot;₪&quot;\ * \-#,##0.00_ ;_ &quot;₪&quot;\ * &quot;-&quot;??_ ;_ @_ "/>
    <numFmt numFmtId="165" formatCode="_ * #,##0.00_ ;_ * \-#,##0.00_ ;_ * &quot;-&quot;??_ ;_ @_ "/>
    <numFmt numFmtId="166" formatCode="_ &quot;₪&quot;\ * #,##0_ ;_ &quot;₪&quot;\ * \-#,##0_ ;_ &quot;₪&quot;\ * &quot;-&quot;??_ ;_ @_ "/>
    <numFmt numFmtId="167" formatCode="_ * #,##0_ ;_ * \-#,##0_ ;_ * &quot;-&quot;??_ ;_ @_ "/>
    <numFmt numFmtId="168" formatCode="&quot;₪&quot;\ #,##0.00"/>
    <numFmt numFmtId="169" formatCode="0.0%"/>
    <numFmt numFmtId="170" formatCode="&quot;₪&quot;\ #,##0"/>
  </numFmts>
  <fonts count="12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color theme="1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4"/>
      <color rgb="FFFF0000"/>
      <name val="Calibri"/>
      <family val="2"/>
    </font>
    <font>
      <sz val="11"/>
      <color theme="0"/>
      <name val="Calibri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 style="double">
        <color auto="1"/>
      </bottom>
      <diagonal/>
    </border>
    <border>
      <left style="thin">
        <color auto="1"/>
      </left>
      <right style="dashDotDot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dashDotDot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  <border>
      <left/>
      <right style="dashDotDot">
        <color auto="1"/>
      </right>
      <top style="thin">
        <color auto="1"/>
      </top>
      <bottom/>
      <diagonal/>
    </border>
    <border>
      <left/>
      <right style="dashDotDot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/>
      <right style="hair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dashDotDot">
        <color auto="1"/>
      </left>
      <right/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ashDotDot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dashDotDot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DotDot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92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9" fontId="4" fillId="3" borderId="15" xfId="2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166" fontId="4" fillId="3" borderId="15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/>
    <xf numFmtId="0" fontId="2" fillId="4" borderId="0" xfId="0" applyFont="1" applyFill="1" applyAlignment="1">
      <alignment vertical="center"/>
    </xf>
    <xf numFmtId="0" fontId="2" fillId="4" borderId="3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 wrapText="1"/>
    </xf>
    <xf numFmtId="166" fontId="2" fillId="5" borderId="16" xfId="1" applyNumberFormat="1" applyFont="1" applyFill="1" applyBorder="1" applyAlignment="1">
      <alignment vertical="center"/>
    </xf>
    <xf numFmtId="166" fontId="2" fillId="5" borderId="17" xfId="1" applyNumberFormat="1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166" fontId="2" fillId="5" borderId="25" xfId="1" applyNumberFormat="1" applyFont="1" applyFill="1" applyBorder="1" applyAlignment="1">
      <alignment vertical="center"/>
    </xf>
    <xf numFmtId="166" fontId="2" fillId="5" borderId="27" xfId="1" applyNumberFormat="1" applyFont="1" applyFill="1" applyBorder="1" applyAlignment="1">
      <alignment vertical="center"/>
    </xf>
    <xf numFmtId="166" fontId="2" fillId="5" borderId="30" xfId="1" applyNumberFormat="1" applyFont="1" applyFill="1" applyBorder="1" applyAlignment="1">
      <alignment vertical="center"/>
    </xf>
    <xf numFmtId="166" fontId="2" fillId="5" borderId="33" xfId="1" applyNumberFormat="1" applyFont="1" applyFill="1" applyBorder="1" applyAlignment="1">
      <alignment vertical="center"/>
    </xf>
    <xf numFmtId="166" fontId="2" fillId="5" borderId="36" xfId="1" applyNumberFormat="1" applyFont="1" applyFill="1" applyBorder="1" applyAlignment="1">
      <alignment vertical="center"/>
    </xf>
    <xf numFmtId="166" fontId="2" fillId="5" borderId="40" xfId="1" applyNumberFormat="1" applyFont="1" applyFill="1" applyBorder="1" applyAlignment="1">
      <alignment vertical="center"/>
    </xf>
    <xf numFmtId="0" fontId="3" fillId="0" borderId="0" xfId="0" applyFont="1"/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166" fontId="2" fillId="4" borderId="45" xfId="1" applyNumberFormat="1" applyFont="1" applyFill="1" applyBorder="1" applyAlignment="1">
      <alignment horizontal="right" vertical="center" wrapText="1" readingOrder="2"/>
    </xf>
    <xf numFmtId="166" fontId="8" fillId="5" borderId="1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3" xfId="0" applyFont="1" applyBorder="1" applyAlignment="1">
      <alignment horizontal="right"/>
    </xf>
    <xf numFmtId="0" fontId="2" fillId="4" borderId="47" xfId="0" applyFont="1" applyFill="1" applyBorder="1" applyAlignment="1">
      <alignment horizontal="right" vertical="center" wrapText="1" readingOrder="2"/>
    </xf>
    <xf numFmtId="0" fontId="2" fillId="4" borderId="45" xfId="0" applyFont="1" applyFill="1" applyBorder="1" applyAlignment="1">
      <alignment horizontal="right" vertical="center" wrapText="1" readingOrder="2"/>
    </xf>
    <xf numFmtId="0" fontId="7" fillId="0" borderId="0" xfId="0" applyFont="1" applyAlignment="1">
      <alignment horizontal="right"/>
    </xf>
    <xf numFmtId="166" fontId="5" fillId="5" borderId="17" xfId="1" applyNumberFormat="1" applyFont="1" applyFill="1" applyBorder="1" applyAlignment="1">
      <alignment vertical="center"/>
    </xf>
    <xf numFmtId="166" fontId="5" fillId="5" borderId="17" xfId="0" applyNumberFormat="1" applyFont="1" applyFill="1" applyBorder="1" applyAlignment="1">
      <alignment vertical="center"/>
    </xf>
    <xf numFmtId="166" fontId="2" fillId="2" borderId="16" xfId="1" applyNumberFormat="1" applyFont="1" applyFill="1" applyBorder="1" applyAlignment="1" applyProtection="1">
      <alignment vertical="center"/>
      <protection locked="0"/>
    </xf>
    <xf numFmtId="0" fontId="2" fillId="2" borderId="18" xfId="0" applyFont="1" applyFill="1" applyBorder="1" applyAlignment="1" applyProtection="1">
      <alignment vertical="center"/>
      <protection locked="0"/>
    </xf>
    <xf numFmtId="0" fontId="2" fillId="2" borderId="25" xfId="0" applyFont="1" applyFill="1" applyBorder="1" applyAlignment="1" applyProtection="1">
      <alignment vertical="center"/>
      <protection locked="0"/>
    </xf>
    <xf numFmtId="0" fontId="2" fillId="2" borderId="26" xfId="0" applyFont="1" applyFill="1" applyBorder="1" applyAlignment="1" applyProtection="1">
      <alignment vertical="center"/>
      <protection locked="0"/>
    </xf>
    <xf numFmtId="0" fontId="2" fillId="2" borderId="27" xfId="0" applyFont="1" applyFill="1" applyBorder="1" applyAlignment="1" applyProtection="1">
      <alignment vertical="center"/>
      <protection locked="0"/>
    </xf>
    <xf numFmtId="0" fontId="2" fillId="2" borderId="32" xfId="0" applyFont="1" applyFill="1" applyBorder="1" applyAlignment="1" applyProtection="1">
      <alignment vertical="center"/>
      <protection locked="0"/>
    </xf>
    <xf numFmtId="0" fontId="2" fillId="2" borderId="33" xfId="0" applyFont="1" applyFill="1" applyBorder="1" applyAlignment="1" applyProtection="1">
      <alignment vertical="center"/>
      <protection locked="0"/>
    </xf>
    <xf numFmtId="0" fontId="2" fillId="2" borderId="19" xfId="0" applyFont="1" applyFill="1" applyBorder="1" applyAlignment="1" applyProtection="1">
      <alignment vertical="center"/>
      <protection locked="0"/>
    </xf>
    <xf numFmtId="0" fontId="2" fillId="2" borderId="41" xfId="0" applyFont="1" applyFill="1" applyBorder="1" applyAlignment="1" applyProtection="1">
      <alignment vertical="center"/>
      <protection locked="0"/>
    </xf>
    <xf numFmtId="0" fontId="2" fillId="2" borderId="44" xfId="0" applyFont="1" applyFill="1" applyBorder="1" applyAlignment="1" applyProtection="1">
      <alignment vertical="center"/>
      <protection locked="0"/>
    </xf>
    <xf numFmtId="167" fontId="2" fillId="0" borderId="0" xfId="3" applyNumberFormat="1" applyFont="1"/>
    <xf numFmtId="0" fontId="2" fillId="4" borderId="48" xfId="0" applyFont="1" applyFill="1" applyBorder="1" applyAlignment="1">
      <alignment vertical="center" wrapText="1"/>
    </xf>
    <xf numFmtId="166" fontId="2" fillId="5" borderId="49" xfId="1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right" readingOrder="2"/>
    </xf>
    <xf numFmtId="0" fontId="4" fillId="3" borderId="15" xfId="0" applyFont="1" applyFill="1" applyBorder="1" applyAlignment="1">
      <alignment horizontal="center" vertical="center"/>
    </xf>
    <xf numFmtId="166" fontId="4" fillId="3" borderId="15" xfId="1" applyNumberFormat="1" applyFont="1" applyFill="1" applyBorder="1" applyAlignment="1">
      <alignment horizontal="center" vertical="center"/>
    </xf>
    <xf numFmtId="0" fontId="4" fillId="3" borderId="4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top" wrapText="1" readingOrder="2"/>
    </xf>
    <xf numFmtId="0" fontId="2" fillId="4" borderId="54" xfId="0" applyFont="1" applyFill="1" applyBorder="1" applyAlignment="1">
      <alignment vertical="center" wrapText="1"/>
    </xf>
    <xf numFmtId="166" fontId="2" fillId="2" borderId="55" xfId="1" applyNumberFormat="1" applyFont="1" applyFill="1" applyBorder="1" applyAlignment="1" applyProtection="1">
      <alignment vertical="center"/>
      <protection locked="0"/>
    </xf>
    <xf numFmtId="166" fontId="2" fillId="5" borderId="56" xfId="1" applyNumberFormat="1" applyFont="1" applyFill="1" applyBorder="1" applyAlignment="1">
      <alignment vertical="center"/>
    </xf>
    <xf numFmtId="166" fontId="2" fillId="2" borderId="57" xfId="1" applyNumberFormat="1" applyFont="1" applyFill="1" applyBorder="1" applyAlignment="1" applyProtection="1">
      <alignment vertical="center"/>
      <protection locked="0"/>
    </xf>
    <xf numFmtId="166" fontId="2" fillId="5" borderId="58" xfId="1" applyNumberFormat="1" applyFont="1" applyFill="1" applyBorder="1" applyAlignment="1">
      <alignment vertical="center"/>
    </xf>
    <xf numFmtId="0" fontId="2" fillId="4" borderId="59" xfId="0" applyFont="1" applyFill="1" applyBorder="1" applyAlignment="1">
      <alignment vertical="center"/>
    </xf>
    <xf numFmtId="166" fontId="2" fillId="2" borderId="27" xfId="1" applyNumberFormat="1" applyFont="1" applyFill="1" applyBorder="1" applyAlignment="1" applyProtection="1">
      <alignment vertical="center"/>
      <protection locked="0"/>
    </xf>
    <xf numFmtId="0" fontId="2" fillId="4" borderId="48" xfId="0" applyFont="1" applyFill="1" applyBorder="1" applyAlignment="1">
      <alignment vertical="center"/>
    </xf>
    <xf numFmtId="0" fontId="2" fillId="4" borderId="62" xfId="0" applyFont="1" applyFill="1" applyBorder="1" applyAlignment="1">
      <alignment vertical="center"/>
    </xf>
    <xf numFmtId="166" fontId="2" fillId="4" borderId="41" xfId="1" applyNumberFormat="1" applyFont="1" applyFill="1" applyBorder="1" applyAlignment="1">
      <alignment vertical="center"/>
    </xf>
    <xf numFmtId="9" fontId="2" fillId="2" borderId="41" xfId="2" applyFont="1" applyFill="1" applyBorder="1" applyAlignment="1" applyProtection="1">
      <alignment vertical="center"/>
      <protection locked="0"/>
    </xf>
    <xf numFmtId="166" fontId="2" fillId="5" borderId="41" xfId="1" applyNumberFormat="1" applyFont="1" applyFill="1" applyBorder="1" applyAlignment="1">
      <alignment vertical="center"/>
    </xf>
    <xf numFmtId="166" fontId="2" fillId="4" borderId="27" xfId="1" applyNumberFormat="1" applyFont="1" applyFill="1" applyBorder="1" applyAlignment="1">
      <alignment vertical="center"/>
    </xf>
    <xf numFmtId="9" fontId="2" fillId="2" borderId="27" xfId="2" applyFont="1" applyFill="1" applyBorder="1" applyAlignment="1" applyProtection="1">
      <alignment vertical="center"/>
      <protection locked="0"/>
    </xf>
    <xf numFmtId="9" fontId="2" fillId="4" borderId="27" xfId="2" applyFont="1" applyFill="1" applyBorder="1" applyAlignment="1">
      <alignment vertical="center"/>
    </xf>
    <xf numFmtId="166" fontId="2" fillId="4" borderId="49" xfId="1" applyNumberFormat="1" applyFont="1" applyFill="1" applyBorder="1" applyAlignment="1">
      <alignment vertical="center"/>
    </xf>
    <xf numFmtId="9" fontId="2" fillId="2" borderId="49" xfId="2" applyFont="1" applyFill="1" applyBorder="1" applyAlignment="1" applyProtection="1">
      <alignment vertical="center"/>
      <protection locked="0"/>
    </xf>
    <xf numFmtId="166" fontId="4" fillId="3" borderId="16" xfId="1" applyNumberFormat="1" applyFont="1" applyFill="1" applyBorder="1" applyAlignment="1">
      <alignment horizontal="center" vertical="center"/>
    </xf>
    <xf numFmtId="0" fontId="4" fillId="3" borderId="46" xfId="0" applyFont="1" applyFill="1" applyBorder="1" applyAlignment="1">
      <alignment horizontal="center" vertical="center"/>
    </xf>
    <xf numFmtId="167" fontId="2" fillId="4" borderId="41" xfId="6" applyNumberFormat="1" applyFont="1" applyFill="1" applyBorder="1" applyAlignment="1">
      <alignment vertical="center"/>
    </xf>
    <xf numFmtId="167" fontId="2" fillId="4" borderId="27" xfId="6" applyNumberFormat="1" applyFont="1" applyFill="1" applyBorder="1" applyAlignment="1">
      <alignment vertical="center"/>
    </xf>
    <xf numFmtId="167" fontId="2" fillId="4" borderId="49" xfId="6" applyNumberFormat="1" applyFont="1" applyFill="1" applyBorder="1" applyAlignment="1">
      <alignment vertical="center"/>
    </xf>
    <xf numFmtId="0" fontId="3" fillId="4" borderId="59" xfId="0" applyFont="1" applyFill="1" applyBorder="1" applyAlignment="1">
      <alignment vertical="center"/>
    </xf>
    <xf numFmtId="0" fontId="4" fillId="3" borderId="63" xfId="0" applyFont="1" applyFill="1" applyBorder="1" applyAlignment="1">
      <alignment horizontal="center" vertical="center" readingOrder="2"/>
    </xf>
    <xf numFmtId="166" fontId="3" fillId="4" borderId="27" xfId="1" applyNumberFormat="1" applyFont="1" applyFill="1" applyBorder="1" applyAlignment="1">
      <alignment horizontal="center" vertical="center"/>
    </xf>
    <xf numFmtId="9" fontId="2" fillId="4" borderId="25" xfId="2" applyFont="1" applyFill="1" applyBorder="1" applyAlignment="1" applyProtection="1">
      <alignment vertical="center"/>
      <protection locked="0"/>
    </xf>
    <xf numFmtId="9" fontId="2" fillId="4" borderId="27" xfId="2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>
      <alignment horizontal="center" vertical="center" wrapText="1"/>
    </xf>
    <xf numFmtId="169" fontId="2" fillId="2" borderId="27" xfId="2" applyNumberFormat="1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166" fontId="4" fillId="3" borderId="28" xfId="1" applyNumberFormat="1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/>
    </xf>
    <xf numFmtId="0" fontId="4" fillId="3" borderId="66" xfId="0" applyFont="1" applyFill="1" applyBorder="1" applyAlignment="1">
      <alignment horizontal="center"/>
    </xf>
    <xf numFmtId="0" fontId="4" fillId="3" borderId="67" xfId="0" applyFont="1" applyFill="1" applyBorder="1" applyAlignment="1">
      <alignment horizontal="center"/>
    </xf>
    <xf numFmtId="0" fontId="4" fillId="7" borderId="68" xfId="0" applyFont="1" applyFill="1" applyBorder="1" applyAlignment="1">
      <alignment horizontal="center"/>
    </xf>
    <xf numFmtId="4" fontId="4" fillId="7" borderId="27" xfId="0" applyNumberFormat="1" applyFont="1" applyFill="1" applyBorder="1" applyAlignment="1">
      <alignment horizontal="center"/>
    </xf>
    <xf numFmtId="4" fontId="4" fillId="7" borderId="69" xfId="0" applyNumberFormat="1" applyFont="1" applyFill="1" applyBorder="1" applyAlignment="1">
      <alignment horizontal="center"/>
    </xf>
    <xf numFmtId="0" fontId="11" fillId="3" borderId="70" xfId="0" applyFont="1" applyFill="1" applyBorder="1" applyAlignment="1">
      <alignment horizontal="center"/>
    </xf>
    <xf numFmtId="168" fontId="0" fillId="4" borderId="72" xfId="0" applyNumberFormat="1" applyFill="1" applyBorder="1"/>
    <xf numFmtId="9" fontId="4" fillId="3" borderId="66" xfId="2" applyFont="1" applyFill="1" applyBorder="1" applyAlignment="1">
      <alignment horizontal="center"/>
    </xf>
    <xf numFmtId="3" fontId="4" fillId="7" borderId="27" xfId="0" applyNumberFormat="1" applyFont="1" applyFill="1" applyBorder="1" applyAlignment="1">
      <alignment horizontal="center"/>
    </xf>
    <xf numFmtId="3" fontId="4" fillId="7" borderId="69" xfId="0" applyNumberFormat="1" applyFont="1" applyFill="1" applyBorder="1" applyAlignment="1">
      <alignment horizontal="center"/>
    </xf>
    <xf numFmtId="166" fontId="9" fillId="2" borderId="25" xfId="1" applyNumberFormat="1" applyFont="1" applyFill="1" applyBorder="1" applyAlignment="1">
      <alignment horizontal="center" vertical="center"/>
    </xf>
    <xf numFmtId="166" fontId="9" fillId="4" borderId="27" xfId="1" applyNumberFormat="1" applyFont="1" applyFill="1" applyBorder="1" applyAlignment="1">
      <alignment horizontal="center" vertical="center"/>
    </xf>
    <xf numFmtId="170" fontId="0" fillId="4" borderId="71" xfId="0" applyNumberFormat="1" applyFill="1" applyBorder="1"/>
    <xf numFmtId="168" fontId="5" fillId="4" borderId="38" xfId="0" applyNumberFormat="1" applyFont="1" applyFill="1" applyBorder="1" applyAlignment="1">
      <alignment vertical="center"/>
    </xf>
    <xf numFmtId="168" fontId="5" fillId="4" borderId="0" xfId="0" applyNumberFormat="1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/>
    </xf>
    <xf numFmtId="0" fontId="2" fillId="8" borderId="0" xfId="0" applyFont="1" applyFill="1" applyAlignment="1">
      <alignment vertical="center"/>
    </xf>
    <xf numFmtId="0" fontId="0" fillId="8" borderId="0" xfId="0" applyFill="1"/>
    <xf numFmtId="0" fontId="2" fillId="8" borderId="0" xfId="0" applyFont="1" applyFill="1" applyAlignment="1">
      <alignment wrapText="1"/>
    </xf>
    <xf numFmtId="0" fontId="4" fillId="3" borderId="45" xfId="0" applyFont="1" applyFill="1" applyBorder="1" applyAlignment="1">
      <alignment horizontal="center" vertical="center" wrapText="1"/>
    </xf>
    <xf numFmtId="0" fontId="2" fillId="8" borderId="0" xfId="0" applyFont="1" applyFill="1"/>
    <xf numFmtId="0" fontId="10" fillId="3" borderId="50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wrapText="1"/>
    </xf>
    <xf numFmtId="0" fontId="2" fillId="6" borderId="51" xfId="0" applyFont="1" applyFill="1" applyBorder="1" applyAlignment="1">
      <alignment horizont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55" xfId="0" applyFont="1" applyFill="1" applyBorder="1" applyAlignment="1">
      <alignment horizontal="center" vertical="center"/>
    </xf>
    <xf numFmtId="0" fontId="2" fillId="4" borderId="56" xfId="0" applyFont="1" applyFill="1" applyBorder="1" applyAlignment="1">
      <alignment horizontal="center" vertical="center"/>
    </xf>
    <xf numFmtId="0" fontId="2" fillId="4" borderId="57" xfId="0" applyFont="1" applyFill="1" applyBorder="1" applyAlignment="1">
      <alignment horizontal="center" vertical="center"/>
    </xf>
    <xf numFmtId="0" fontId="2" fillId="4" borderId="58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52" xfId="0" applyFont="1" applyFill="1" applyBorder="1" applyAlignment="1">
      <alignment horizontal="center" vertical="center"/>
    </xf>
    <xf numFmtId="0" fontId="4" fillId="3" borderId="50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top" wrapText="1" readingOrder="2"/>
    </xf>
    <xf numFmtId="0" fontId="9" fillId="4" borderId="6" xfId="0" applyFont="1" applyFill="1" applyBorder="1" applyAlignment="1">
      <alignment horizontal="center" vertical="top" wrapText="1" readingOrder="2"/>
    </xf>
    <xf numFmtId="0" fontId="2" fillId="4" borderId="45" xfId="0" applyFont="1" applyFill="1" applyBorder="1" applyAlignment="1">
      <alignment horizontal="right" vertical="top" wrapText="1" readingOrder="2"/>
    </xf>
    <xf numFmtId="0" fontId="2" fillId="4" borderId="46" xfId="0" applyFont="1" applyFill="1" applyBorder="1" applyAlignment="1">
      <alignment horizontal="right" vertical="top" wrapText="1" readingOrder="2"/>
    </xf>
    <xf numFmtId="0" fontId="2" fillId="4" borderId="11" xfId="0" applyFont="1" applyFill="1" applyBorder="1" applyAlignment="1">
      <alignment horizontal="center" vertical="center" wrapText="1"/>
    </xf>
    <xf numFmtId="0" fontId="2" fillId="4" borderId="54" xfId="0" applyFont="1" applyFill="1" applyBorder="1" applyAlignment="1">
      <alignment horizontal="center" vertical="center"/>
    </xf>
    <xf numFmtId="0" fontId="3" fillId="4" borderId="46" xfId="0" applyFont="1" applyFill="1" applyBorder="1" applyAlignment="1">
      <alignment horizontal="right" vertical="center" wrapText="1" readingOrder="2"/>
    </xf>
    <xf numFmtId="0" fontId="3" fillId="4" borderId="45" xfId="0" applyFont="1" applyFill="1" applyBorder="1" applyAlignment="1">
      <alignment horizontal="right" vertical="center" wrapText="1" readingOrder="2"/>
    </xf>
    <xf numFmtId="0" fontId="3" fillId="4" borderId="47" xfId="0" applyFont="1" applyFill="1" applyBorder="1" applyAlignment="1">
      <alignment horizontal="right" vertical="center" wrapText="1" readingOrder="2"/>
    </xf>
    <xf numFmtId="0" fontId="2" fillId="4" borderId="59" xfId="0" applyFont="1" applyFill="1" applyBorder="1" applyAlignment="1">
      <alignment horizontal="center" vertical="center"/>
    </xf>
    <xf numFmtId="0" fontId="2" fillId="4" borderId="61" xfId="0" applyFont="1" applyFill="1" applyBorder="1" applyAlignment="1">
      <alignment horizontal="center" vertical="center"/>
    </xf>
    <xf numFmtId="0" fontId="3" fillId="4" borderId="45" xfId="1" applyNumberFormat="1" applyFont="1" applyFill="1" applyBorder="1" applyAlignment="1">
      <alignment horizontal="right" vertical="top" wrapText="1" readingOrder="2"/>
    </xf>
    <xf numFmtId="0" fontId="3" fillId="4" borderId="47" xfId="1" applyNumberFormat="1" applyFont="1" applyFill="1" applyBorder="1" applyAlignment="1">
      <alignment horizontal="right" vertical="top" wrapText="1" readingOrder="2"/>
    </xf>
    <xf numFmtId="0" fontId="5" fillId="4" borderId="8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38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5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right" vertical="center" wrapText="1" readingOrder="2"/>
    </xf>
    <xf numFmtId="0" fontId="3" fillId="4" borderId="51" xfId="0" applyFont="1" applyFill="1" applyBorder="1" applyAlignment="1">
      <alignment horizontal="right" vertical="center" wrapText="1" readingOrder="2"/>
    </xf>
    <xf numFmtId="0" fontId="3" fillId="4" borderId="6" xfId="0" applyFont="1" applyFill="1" applyBorder="1" applyAlignment="1">
      <alignment horizontal="right" vertical="center" wrapText="1" readingOrder="2"/>
    </xf>
    <xf numFmtId="0" fontId="2" fillId="4" borderId="48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38" xfId="0" applyFont="1" applyFill="1" applyBorder="1" applyAlignment="1">
      <alignment horizontal="center" vertical="center"/>
    </xf>
    <xf numFmtId="0" fontId="3" fillId="4" borderId="46" xfId="0" applyFont="1" applyFill="1" applyBorder="1" applyAlignment="1">
      <alignment horizontal="right" vertical="center" wrapText="1"/>
    </xf>
    <xf numFmtId="0" fontId="2" fillId="4" borderId="45" xfId="0" applyFont="1" applyFill="1" applyBorder="1" applyAlignment="1">
      <alignment horizontal="right" vertical="center" wrapText="1"/>
    </xf>
    <xf numFmtId="0" fontId="2" fillId="4" borderId="47" xfId="0" applyFont="1" applyFill="1" applyBorder="1" applyAlignment="1">
      <alignment horizontal="right" vertical="center" wrapText="1"/>
    </xf>
    <xf numFmtId="166" fontId="9" fillId="4" borderId="45" xfId="1" applyNumberFormat="1" applyFont="1" applyFill="1" applyBorder="1" applyAlignment="1">
      <alignment horizontal="right" vertical="center" wrapText="1" readingOrder="2"/>
    </xf>
    <xf numFmtId="166" fontId="3" fillId="4" borderId="45" xfId="1" applyNumberFormat="1" applyFont="1" applyFill="1" applyBorder="1" applyAlignment="1">
      <alignment horizontal="right" vertical="center" wrapText="1" readingOrder="2"/>
    </xf>
    <xf numFmtId="0" fontId="0" fillId="8" borderId="64" xfId="0" applyFill="1" applyBorder="1" applyAlignment="1">
      <alignment horizontal="center" vertical="center"/>
    </xf>
    <xf numFmtId="0" fontId="2" fillId="0" borderId="46" xfId="0" applyFont="1" applyBorder="1" applyAlignment="1">
      <alignment horizontal="right" vertical="center" wrapText="1"/>
    </xf>
    <xf numFmtId="0" fontId="2" fillId="0" borderId="45" xfId="0" applyFont="1" applyBorder="1" applyAlignment="1">
      <alignment horizontal="right" vertical="center" wrapText="1"/>
    </xf>
    <xf numFmtId="0" fontId="2" fillId="0" borderId="47" xfId="0" applyFont="1" applyBorder="1" applyAlignment="1">
      <alignment horizontal="right" vertical="center" wrapText="1"/>
    </xf>
    <xf numFmtId="0" fontId="4" fillId="3" borderId="5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2" fillId="4" borderId="60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right" vertical="top" wrapText="1" readingOrder="2"/>
    </xf>
    <xf numFmtId="0" fontId="2" fillId="4" borderId="42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 wrapText="1"/>
    </xf>
    <xf numFmtId="0" fontId="9" fillId="4" borderId="20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</cellXfs>
  <cellStyles count="7">
    <cellStyle name="Comma" xfId="6" builtinId="3"/>
    <cellStyle name="Comma 2" xfId="3" xr:uid="{00000000-0005-0000-0000-000001000000}"/>
    <cellStyle name="Currency" xfId="1" builtinId="4"/>
    <cellStyle name="Currency 2" xfId="5" xr:uid="{00000000-0005-0000-0000-000003000000}"/>
    <cellStyle name="Normal" xfId="0" builtinId="0"/>
    <cellStyle name="Percent" xfId="2" builtinId="5"/>
    <cellStyle name="Percent 2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1"/>
  <dimension ref="A1:L95"/>
  <sheetViews>
    <sheetView showGridLines="0" rightToLeft="1" tabSelected="1" topLeftCell="A70" zoomScale="78" zoomScaleNormal="160" workbookViewId="0">
      <selection activeCell="C6" sqref="C6:D6"/>
    </sheetView>
  </sheetViews>
  <sheetFormatPr defaultColWidth="8.85546875" defaultRowHeight="15" x14ac:dyDescent="0.25"/>
  <cols>
    <col min="1" max="1" width="23.5703125" style="2" customWidth="1"/>
    <col min="2" max="2" width="39" style="1" customWidth="1"/>
    <col min="3" max="3" width="15" style="1" customWidth="1"/>
    <col min="4" max="4" width="19.85546875" style="1" bestFit="1" customWidth="1"/>
    <col min="5" max="5" width="26.140625" style="1" customWidth="1"/>
    <col min="6" max="6" width="27.42578125" style="1" bestFit="1" customWidth="1"/>
    <col min="7" max="7" width="56.42578125" style="32" customWidth="1"/>
    <col min="8" max="8" width="8.85546875" style="1"/>
    <col min="9" max="9" width="15.85546875" style="1" customWidth="1"/>
    <col min="10" max="16384" width="8.85546875" style="1"/>
  </cols>
  <sheetData>
    <row r="1" spans="1:12" ht="18.75" x14ac:dyDescent="0.25">
      <c r="A1" s="115" t="s">
        <v>58</v>
      </c>
      <c r="B1" s="116"/>
      <c r="C1" s="116"/>
      <c r="D1" s="116"/>
      <c r="E1" s="116"/>
      <c r="F1" s="116"/>
      <c r="G1" s="116"/>
      <c r="H1" s="115"/>
      <c r="I1" s="116"/>
    </row>
    <row r="2" spans="1:12" ht="14.45" customHeight="1" x14ac:dyDescent="0.25">
      <c r="A2" s="117" t="s">
        <v>55</v>
      </c>
      <c r="B2" s="117"/>
      <c r="C2" s="117"/>
      <c r="D2" s="117"/>
      <c r="E2" s="117"/>
      <c r="F2" s="117"/>
      <c r="G2" s="117"/>
      <c r="H2" s="118"/>
      <c r="I2" s="26" t="s">
        <v>25</v>
      </c>
    </row>
    <row r="3" spans="1:12" s="3" customFormat="1" x14ac:dyDescent="0.25">
      <c r="A3" s="127" t="s">
        <v>8</v>
      </c>
      <c r="B3" s="128"/>
      <c r="C3" s="128"/>
      <c r="D3" s="128"/>
      <c r="E3" s="128"/>
      <c r="F3" s="128"/>
      <c r="G3" s="128"/>
      <c r="I3" s="27" t="s">
        <v>27</v>
      </c>
    </row>
    <row r="4" spans="1:12" s="52" customFormat="1" x14ac:dyDescent="0.25">
      <c r="A4" s="23"/>
      <c r="B4" s="15"/>
      <c r="C4" s="125" t="s">
        <v>1</v>
      </c>
      <c r="D4" s="126"/>
      <c r="E4" s="90" t="s">
        <v>4</v>
      </c>
      <c r="F4" s="76" t="s">
        <v>5</v>
      </c>
      <c r="G4" s="77" t="s">
        <v>29</v>
      </c>
      <c r="I4" s="28" t="s">
        <v>26</v>
      </c>
    </row>
    <row r="5" spans="1:12" s="3" customFormat="1" ht="60" x14ac:dyDescent="0.25">
      <c r="A5" s="119" t="s">
        <v>0</v>
      </c>
      <c r="B5" s="59" t="s">
        <v>2</v>
      </c>
      <c r="C5" s="121">
        <v>1</v>
      </c>
      <c r="D5" s="122"/>
      <c r="E5" s="60">
        <v>1000</v>
      </c>
      <c r="F5" s="61">
        <f>E5*C5</f>
        <v>1000</v>
      </c>
      <c r="G5" s="160" t="s">
        <v>30</v>
      </c>
      <c r="I5" s="29" t="s">
        <v>28</v>
      </c>
    </row>
    <row r="6" spans="1:12" s="3" customFormat="1" ht="45.75" thickBot="1" x14ac:dyDescent="0.3">
      <c r="A6" s="120"/>
      <c r="B6" s="50" t="s">
        <v>3</v>
      </c>
      <c r="C6" s="123">
        <v>1</v>
      </c>
      <c r="D6" s="124"/>
      <c r="E6" s="62">
        <v>100</v>
      </c>
      <c r="F6" s="63">
        <f>E6*C6</f>
        <v>100</v>
      </c>
      <c r="G6" s="161"/>
      <c r="I6" s="58" t="s">
        <v>29</v>
      </c>
    </row>
    <row r="7" spans="1:12" s="3" customFormat="1" ht="15.6" customHeight="1" thickTop="1" x14ac:dyDescent="0.25">
      <c r="A7" s="142" t="s">
        <v>44</v>
      </c>
      <c r="B7" s="143"/>
      <c r="C7" s="143"/>
      <c r="D7" s="143"/>
      <c r="E7" s="144"/>
      <c r="F7" s="14">
        <f>SUM(F5:F6)</f>
        <v>1100</v>
      </c>
      <c r="G7" s="162"/>
    </row>
    <row r="8" spans="1:12" customFormat="1" ht="15.6" customHeight="1" x14ac:dyDescent="0.25"/>
    <row r="9" spans="1:12" x14ac:dyDescent="0.25">
      <c r="F9"/>
      <c r="G9"/>
    </row>
    <row r="10" spans="1:12" s="3" customFormat="1" ht="14.45" customHeight="1" x14ac:dyDescent="0.25">
      <c r="A10" s="163" t="s">
        <v>7</v>
      </c>
      <c r="B10" s="164"/>
      <c r="C10" s="164"/>
      <c r="D10" s="164"/>
      <c r="E10" s="164"/>
      <c r="F10" s="164"/>
      <c r="G10" s="164"/>
    </row>
    <row r="11" spans="1:12" s="52" customFormat="1" x14ac:dyDescent="0.25">
      <c r="A11" s="23"/>
      <c r="B11" s="15"/>
      <c r="C11" s="125" t="s">
        <v>1</v>
      </c>
      <c r="D11" s="126"/>
      <c r="E11" s="56" t="s">
        <v>4</v>
      </c>
      <c r="F11" s="56" t="s">
        <v>5</v>
      </c>
      <c r="G11" s="57" t="s">
        <v>29</v>
      </c>
      <c r="H11" s="109"/>
    </row>
    <row r="12" spans="1:12" s="3" customFormat="1" ht="55.5" customHeight="1" x14ac:dyDescent="0.25">
      <c r="A12" s="133" t="s">
        <v>7</v>
      </c>
      <c r="B12" s="81" t="s">
        <v>92</v>
      </c>
      <c r="C12" s="165">
        <v>8</v>
      </c>
      <c r="D12" s="139"/>
      <c r="E12" s="65">
        <v>100</v>
      </c>
      <c r="F12" s="17">
        <f t="shared" ref="F12:F13" si="0">E12*C12</f>
        <v>800</v>
      </c>
      <c r="G12" s="131" t="s">
        <v>75</v>
      </c>
      <c r="H12" s="110"/>
    </row>
    <row r="13" spans="1:12" s="3" customFormat="1" ht="24.95" customHeight="1" thickBot="1" x14ac:dyDescent="0.3">
      <c r="A13" s="133"/>
      <c r="B13" s="81" t="s">
        <v>93</v>
      </c>
      <c r="C13" s="165">
        <v>4</v>
      </c>
      <c r="D13" s="139"/>
      <c r="E13" s="65">
        <v>100</v>
      </c>
      <c r="F13" s="17">
        <f t="shared" si="0"/>
        <v>400</v>
      </c>
      <c r="G13" s="131"/>
      <c r="H13" s="110"/>
      <c r="L13"/>
    </row>
    <row r="14" spans="1:12" s="3" customFormat="1" ht="26.45" customHeight="1" thickTop="1" x14ac:dyDescent="0.25">
      <c r="A14" s="151" t="s">
        <v>45</v>
      </c>
      <c r="B14" s="152"/>
      <c r="C14" s="152"/>
      <c r="D14" s="152"/>
      <c r="E14" s="153"/>
      <c r="F14" s="14">
        <f>SUM(F12:F13)</f>
        <v>1200</v>
      </c>
      <c r="G14" s="166"/>
      <c r="L14"/>
    </row>
    <row r="15" spans="1:12" customFormat="1" x14ac:dyDescent="0.25"/>
    <row r="16" spans="1:12" x14ac:dyDescent="0.25">
      <c r="B16"/>
      <c r="F16"/>
      <c r="G16"/>
      <c r="L16"/>
    </row>
    <row r="17" spans="1:12" x14ac:dyDescent="0.25">
      <c r="A17" s="163" t="s">
        <v>9</v>
      </c>
      <c r="B17" s="164"/>
      <c r="C17" s="164"/>
      <c r="D17" s="164"/>
      <c r="E17" s="164"/>
      <c r="F17" s="164"/>
      <c r="G17" s="164"/>
      <c r="H17" s="3"/>
      <c r="L17"/>
    </row>
    <row r="18" spans="1:12" x14ac:dyDescent="0.25">
      <c r="A18" s="86"/>
      <c r="B18" s="145" t="s">
        <v>95</v>
      </c>
      <c r="C18" s="146"/>
      <c r="D18" s="82" t="s">
        <v>61</v>
      </c>
      <c r="E18" s="56" t="s">
        <v>94</v>
      </c>
      <c r="F18" s="56" t="s">
        <v>73</v>
      </c>
      <c r="G18" s="57" t="s">
        <v>29</v>
      </c>
      <c r="H18" s="88"/>
      <c r="L18"/>
    </row>
    <row r="19" spans="1:12" x14ac:dyDescent="0.25">
      <c r="A19" s="119" t="s">
        <v>6</v>
      </c>
      <c r="B19" s="134">
        <v>1</v>
      </c>
      <c r="C19" s="122"/>
      <c r="D19" s="84" t="s">
        <v>68</v>
      </c>
      <c r="E19" s="103">
        <v>500000</v>
      </c>
      <c r="F19" s="16">
        <f t="shared" ref="F19:F26" si="1">E19*B19</f>
        <v>500000</v>
      </c>
      <c r="G19" s="135" t="s">
        <v>87</v>
      </c>
      <c r="H19" s="3" t="s">
        <v>88</v>
      </c>
      <c r="L19"/>
    </row>
    <row r="20" spans="1:12" x14ac:dyDescent="0.25">
      <c r="A20" s="133"/>
      <c r="B20" s="138">
        <v>2</v>
      </c>
      <c r="C20" s="139"/>
      <c r="D20" s="87">
        <v>0.02</v>
      </c>
      <c r="E20" s="104">
        <f t="shared" ref="E20:E26" si="2">$E$19*(1-D20)</f>
        <v>490000</v>
      </c>
      <c r="F20" s="17">
        <f t="shared" si="1"/>
        <v>980000</v>
      </c>
      <c r="G20" s="136"/>
      <c r="H20" s="110"/>
      <c r="L20"/>
    </row>
    <row r="21" spans="1:12" x14ac:dyDescent="0.25">
      <c r="A21" s="133"/>
      <c r="B21" s="138">
        <v>3</v>
      </c>
      <c r="C21" s="139"/>
      <c r="D21" s="87">
        <v>0.04</v>
      </c>
      <c r="E21" s="104">
        <f t="shared" si="2"/>
        <v>480000</v>
      </c>
      <c r="F21" s="17">
        <f t="shared" si="1"/>
        <v>1440000</v>
      </c>
      <c r="G21" s="136"/>
      <c r="H21" s="3"/>
      <c r="L21"/>
    </row>
    <row r="22" spans="1:12" x14ac:dyDescent="0.25">
      <c r="A22" s="133"/>
      <c r="B22" s="138">
        <v>4</v>
      </c>
      <c r="C22" s="139"/>
      <c r="D22" s="87">
        <v>0.06</v>
      </c>
      <c r="E22" s="104">
        <f t="shared" si="2"/>
        <v>470000</v>
      </c>
      <c r="F22" s="17">
        <f t="shared" si="1"/>
        <v>1880000</v>
      </c>
      <c r="G22" s="136"/>
      <c r="H22" s="3"/>
      <c r="L22"/>
    </row>
    <row r="23" spans="1:12" x14ac:dyDescent="0.25">
      <c r="A23" s="133"/>
      <c r="B23" s="138">
        <v>5</v>
      </c>
      <c r="C23" s="139"/>
      <c r="D23" s="87">
        <v>0.08</v>
      </c>
      <c r="E23" s="104">
        <f t="shared" si="2"/>
        <v>460000</v>
      </c>
      <c r="F23" s="17">
        <f t="shared" si="1"/>
        <v>2300000</v>
      </c>
      <c r="G23" s="136"/>
      <c r="H23" s="3"/>
      <c r="L23"/>
    </row>
    <row r="24" spans="1:12" x14ac:dyDescent="0.25">
      <c r="A24" s="133"/>
      <c r="B24" s="138">
        <v>6</v>
      </c>
      <c r="C24" s="139"/>
      <c r="D24" s="87">
        <v>0.1</v>
      </c>
      <c r="E24" s="104">
        <f t="shared" si="2"/>
        <v>450000</v>
      </c>
      <c r="F24" s="17">
        <f t="shared" si="1"/>
        <v>2700000</v>
      </c>
      <c r="G24" s="136"/>
      <c r="H24" s="3"/>
      <c r="L24"/>
    </row>
    <row r="25" spans="1:12" x14ac:dyDescent="0.25">
      <c r="A25" s="133"/>
      <c r="B25" s="138">
        <v>7</v>
      </c>
      <c r="C25" s="139"/>
      <c r="D25" s="87">
        <v>0.14000000000000001</v>
      </c>
      <c r="E25" s="104">
        <f t="shared" si="2"/>
        <v>430000</v>
      </c>
      <c r="F25" s="17">
        <f t="shared" si="1"/>
        <v>3010000</v>
      </c>
      <c r="G25" s="136"/>
      <c r="H25" s="3"/>
      <c r="L25"/>
    </row>
    <row r="26" spans="1:12" x14ac:dyDescent="0.25">
      <c r="A26" s="133"/>
      <c r="B26" s="138">
        <v>8</v>
      </c>
      <c r="C26" s="139"/>
      <c r="D26" s="87">
        <v>0.18</v>
      </c>
      <c r="E26" s="104">
        <f t="shared" si="2"/>
        <v>410000.00000000006</v>
      </c>
      <c r="F26" s="17">
        <f t="shared" si="1"/>
        <v>3280000.0000000005</v>
      </c>
      <c r="G26" s="136"/>
      <c r="H26" s="3"/>
      <c r="L26"/>
    </row>
    <row r="27" spans="1:12" ht="15.75" thickBot="1" x14ac:dyDescent="0.3">
      <c r="A27" s="133"/>
      <c r="B27" s="150" t="s">
        <v>96</v>
      </c>
      <c r="C27" s="124"/>
      <c r="D27" s="85"/>
      <c r="E27" s="83"/>
      <c r="F27" s="51">
        <f>E26/10</f>
        <v>41000.000000000007</v>
      </c>
      <c r="G27" s="136"/>
      <c r="H27" s="3"/>
      <c r="L27"/>
    </row>
    <row r="28" spans="1:12" ht="15.75" thickTop="1" x14ac:dyDescent="0.25">
      <c r="A28" s="151" t="s">
        <v>97</v>
      </c>
      <c r="B28" s="152"/>
      <c r="C28" s="152"/>
      <c r="D28" s="152"/>
      <c r="E28" s="153"/>
      <c r="F28" s="14">
        <f>F27+F26</f>
        <v>3321000.0000000005</v>
      </c>
      <c r="G28" s="137"/>
      <c r="H28" s="3"/>
      <c r="L28"/>
    </row>
    <row r="29" spans="1:12" ht="15" customHeight="1" x14ac:dyDescent="0.25">
      <c r="B29"/>
      <c r="G29" s="147" t="s">
        <v>77</v>
      </c>
      <c r="L29"/>
    </row>
    <row r="30" spans="1:12" ht="15.75" thickBot="1" x14ac:dyDescent="0.3">
      <c r="A30" s="111"/>
      <c r="B30" s="91"/>
      <c r="C30" s="91"/>
      <c r="D30" s="91"/>
      <c r="E30" s="91"/>
      <c r="F30" s="107"/>
      <c r="G30" s="148"/>
      <c r="H30"/>
      <c r="L30"/>
    </row>
    <row r="31" spans="1:12" x14ac:dyDescent="0.25">
      <c r="A31" s="159"/>
      <c r="B31" s="92" t="s">
        <v>71</v>
      </c>
      <c r="C31" s="93" t="s">
        <v>62</v>
      </c>
      <c r="D31" s="93" t="s">
        <v>63</v>
      </c>
      <c r="E31" s="93" t="s">
        <v>64</v>
      </c>
      <c r="F31" s="94" t="s">
        <v>5</v>
      </c>
      <c r="G31" s="148"/>
      <c r="H31"/>
      <c r="L31"/>
    </row>
    <row r="32" spans="1:12" ht="15.75" thickBot="1" x14ac:dyDescent="0.3">
      <c r="A32" s="159"/>
      <c r="B32" s="95" t="s">
        <v>72</v>
      </c>
      <c r="C32" s="96" t="s">
        <v>65</v>
      </c>
      <c r="D32" s="96" t="s">
        <v>66</v>
      </c>
      <c r="E32" s="96" t="s">
        <v>67</v>
      </c>
      <c r="F32" s="97"/>
      <c r="G32" s="148"/>
      <c r="H32"/>
      <c r="L32"/>
    </row>
    <row r="33" spans="1:12" x14ac:dyDescent="0.25">
      <c r="A33" s="112"/>
      <c r="B33" s="92" t="s">
        <v>69</v>
      </c>
      <c r="C33" s="100">
        <f>1.75/7</f>
        <v>0.25</v>
      </c>
      <c r="D33" s="100">
        <f>1.25/7</f>
        <v>0.17857142857142858</v>
      </c>
      <c r="E33" s="100">
        <f>4/7</f>
        <v>0.5714285714285714</v>
      </c>
      <c r="F33" s="94"/>
      <c r="G33" s="148"/>
      <c r="H33"/>
      <c r="L33"/>
    </row>
    <row r="34" spans="1:12" customFormat="1" x14ac:dyDescent="0.25">
      <c r="A34" s="112"/>
      <c r="B34" s="95" t="s">
        <v>70</v>
      </c>
      <c r="C34" s="101">
        <f>C33*F21</f>
        <v>360000</v>
      </c>
      <c r="D34" s="101">
        <f>F24*D33</f>
        <v>482142.85714285716</v>
      </c>
      <c r="E34" s="101">
        <f>F28*E33</f>
        <v>1897714.2857142859</v>
      </c>
      <c r="F34" s="102">
        <f>SUM(C34:E34)</f>
        <v>2739857.1428571432</v>
      </c>
      <c r="G34" s="148"/>
    </row>
    <row r="35" spans="1:12" customFormat="1" ht="15.75" thickBot="1" x14ac:dyDescent="0.3">
      <c r="A35" s="2"/>
      <c r="B35" s="98" t="s">
        <v>74</v>
      </c>
      <c r="C35" s="105">
        <f>C33*$F$21*7</f>
        <v>2520000</v>
      </c>
      <c r="D35" s="105">
        <f>D33*$F$24*7</f>
        <v>3375000</v>
      </c>
      <c r="E35" s="105">
        <f>E33*$F$28*7</f>
        <v>13284000.000000002</v>
      </c>
      <c r="F35" s="99">
        <f>SUM(C35:E35)</f>
        <v>19179000</v>
      </c>
      <c r="G35" s="148"/>
    </row>
    <row r="36" spans="1:12" ht="15.75" thickTop="1" x14ac:dyDescent="0.25">
      <c r="B36" s="151" t="s">
        <v>42</v>
      </c>
      <c r="C36" s="152"/>
      <c r="D36" s="152"/>
      <c r="E36" s="152"/>
      <c r="F36" s="106">
        <f>F35</f>
        <v>19179000</v>
      </c>
      <c r="G36" s="148"/>
      <c r="H36"/>
      <c r="L36"/>
    </row>
    <row r="37" spans="1:12" x14ac:dyDescent="0.25">
      <c r="B37"/>
      <c r="G37" s="148"/>
      <c r="H37"/>
      <c r="L37"/>
    </row>
    <row r="38" spans="1:12" x14ac:dyDescent="0.25">
      <c r="B38"/>
      <c r="G38" s="149"/>
      <c r="L38"/>
    </row>
    <row r="39" spans="1:12" ht="45" customHeight="1" x14ac:dyDescent="0.25">
      <c r="A39" s="163" t="s">
        <v>78</v>
      </c>
      <c r="B39" s="164"/>
      <c r="C39" s="164"/>
      <c r="D39" s="164"/>
      <c r="E39" s="164"/>
      <c r="F39" s="164"/>
      <c r="G39" s="89"/>
      <c r="K39"/>
    </row>
    <row r="40" spans="1:12" x14ac:dyDescent="0.25">
      <c r="A40" s="23"/>
      <c r="B40" s="15"/>
      <c r="C40" s="15" t="s">
        <v>56</v>
      </c>
      <c r="D40" s="55" t="s">
        <v>1</v>
      </c>
      <c r="E40" s="56" t="s">
        <v>4</v>
      </c>
      <c r="F40" s="56" t="s">
        <v>5</v>
      </c>
      <c r="G40" s="57" t="s">
        <v>29</v>
      </c>
      <c r="K40"/>
    </row>
    <row r="41" spans="1:12" ht="30.75" thickBot="1" x14ac:dyDescent="0.3">
      <c r="A41" s="12" t="s">
        <v>79</v>
      </c>
      <c r="B41" s="10" t="s">
        <v>80</v>
      </c>
      <c r="C41" s="11">
        <v>1</v>
      </c>
      <c r="D41" s="11">
        <v>0.25</v>
      </c>
      <c r="E41" s="39">
        <v>100</v>
      </c>
      <c r="F41" s="13">
        <f>E41*D41</f>
        <v>25</v>
      </c>
      <c r="G41" s="154" t="s">
        <v>76</v>
      </c>
      <c r="K41"/>
    </row>
    <row r="42" spans="1:12" ht="16.5" thickTop="1" thickBot="1" x14ac:dyDescent="0.3">
      <c r="A42" s="169" t="s">
        <v>43</v>
      </c>
      <c r="B42" s="170"/>
      <c r="C42" s="170"/>
      <c r="D42" s="170"/>
      <c r="E42" s="171"/>
      <c r="F42" s="14">
        <f>SUM(F41:F41)</f>
        <v>25</v>
      </c>
      <c r="G42" s="155"/>
      <c r="K42"/>
    </row>
    <row r="43" spans="1:12" ht="15.75" thickTop="1" x14ac:dyDescent="0.25">
      <c r="A43" s="151" t="s">
        <v>42</v>
      </c>
      <c r="B43" s="152"/>
      <c r="C43" s="152"/>
      <c r="D43" s="152"/>
      <c r="E43" s="153"/>
      <c r="F43" s="14">
        <f>F42*7</f>
        <v>175</v>
      </c>
      <c r="G43" s="156"/>
      <c r="K43"/>
    </row>
    <row r="44" spans="1:12" s="3" customFormat="1" ht="14.45" customHeight="1" x14ac:dyDescent="0.25">
      <c r="A44" s="2"/>
      <c r="B44" s="1"/>
      <c r="C44" s="1"/>
      <c r="D44" s="1"/>
      <c r="E44" s="1"/>
      <c r="F44" s="1"/>
      <c r="G44" s="33"/>
      <c r="L44"/>
    </row>
    <row r="45" spans="1:12" s="52" customFormat="1" x14ac:dyDescent="0.25">
      <c r="A45" s="2"/>
      <c r="B45" s="1"/>
      <c r="C45" s="1"/>
      <c r="D45" s="1"/>
      <c r="E45" s="1"/>
      <c r="F45" s="1"/>
      <c r="G45" s="32"/>
      <c r="L45"/>
    </row>
    <row r="46" spans="1:12" s="3" customFormat="1" ht="41.45" customHeight="1" x14ac:dyDescent="0.25">
      <c r="A46" s="163" t="s">
        <v>22</v>
      </c>
      <c r="B46" s="164"/>
      <c r="C46" s="164"/>
      <c r="D46" s="164"/>
      <c r="E46" s="164"/>
      <c r="F46" s="191"/>
      <c r="G46" s="89"/>
      <c r="L46"/>
    </row>
    <row r="47" spans="1:12" s="3" customFormat="1" ht="45" x14ac:dyDescent="0.25">
      <c r="A47" s="133" t="s">
        <v>83</v>
      </c>
      <c r="B47" s="5" t="s">
        <v>10</v>
      </c>
      <c r="C47" s="6" t="s">
        <v>21</v>
      </c>
      <c r="D47" s="5" t="s">
        <v>90</v>
      </c>
      <c r="E47" s="4" t="s">
        <v>59</v>
      </c>
      <c r="F47" s="6" t="s">
        <v>23</v>
      </c>
      <c r="G47" s="113" t="s">
        <v>29</v>
      </c>
    </row>
    <row r="48" spans="1:12" s="3" customFormat="1" ht="15.6" customHeight="1" x14ac:dyDescent="0.25">
      <c r="A48" s="133"/>
      <c r="B48" s="67" t="s">
        <v>11</v>
      </c>
      <c r="C48" s="78">
        <v>2000</v>
      </c>
      <c r="D48" s="68">
        <v>285</v>
      </c>
      <c r="E48" s="69">
        <v>0.2</v>
      </c>
      <c r="F48" s="70">
        <f t="shared" ref="F48:F58" si="3">C48*D48*(1-E48)</f>
        <v>456000</v>
      </c>
      <c r="G48" s="157" t="s">
        <v>89</v>
      </c>
    </row>
    <row r="49" spans="1:10" x14ac:dyDescent="0.25">
      <c r="A49" s="133"/>
      <c r="B49" s="64" t="s">
        <v>12</v>
      </c>
      <c r="C49" s="79">
        <v>1000</v>
      </c>
      <c r="D49" s="71">
        <v>242</v>
      </c>
      <c r="E49" s="72">
        <v>0.4</v>
      </c>
      <c r="F49" s="17">
        <f t="shared" si="3"/>
        <v>145200</v>
      </c>
      <c r="G49" s="157"/>
    </row>
    <row r="50" spans="1:10" x14ac:dyDescent="0.25">
      <c r="A50" s="133"/>
      <c r="B50" s="64" t="s">
        <v>82</v>
      </c>
      <c r="C50" s="79">
        <v>1000</v>
      </c>
      <c r="D50" s="71">
        <v>376</v>
      </c>
      <c r="E50" s="72">
        <v>0.4</v>
      </c>
      <c r="F50" s="17">
        <f t="shared" si="3"/>
        <v>225600</v>
      </c>
      <c r="G50" s="157"/>
    </row>
    <row r="51" spans="1:10" x14ac:dyDescent="0.25">
      <c r="A51" s="133"/>
      <c r="B51" s="64" t="s">
        <v>13</v>
      </c>
      <c r="C51" s="79">
        <v>500</v>
      </c>
      <c r="D51" s="71">
        <v>321</v>
      </c>
      <c r="E51" s="72">
        <v>0.4</v>
      </c>
      <c r="F51" s="17">
        <f t="shared" si="3"/>
        <v>96300</v>
      </c>
      <c r="G51" s="157"/>
    </row>
    <row r="52" spans="1:10" s="7" customFormat="1" x14ac:dyDescent="0.25">
      <c r="A52" s="133"/>
      <c r="B52" s="64" t="s">
        <v>14</v>
      </c>
      <c r="C52" s="79">
        <v>1000</v>
      </c>
      <c r="D52" s="71">
        <v>161</v>
      </c>
      <c r="E52" s="73">
        <v>0</v>
      </c>
      <c r="F52" s="17">
        <f t="shared" si="3"/>
        <v>161000</v>
      </c>
      <c r="G52" s="158" t="s">
        <v>91</v>
      </c>
    </row>
    <row r="53" spans="1:10" s="3" customFormat="1" x14ac:dyDescent="0.25">
      <c r="A53" s="133"/>
      <c r="B53" s="64" t="s">
        <v>15</v>
      </c>
      <c r="C53" s="79">
        <v>1500</v>
      </c>
      <c r="D53" s="71">
        <v>137</v>
      </c>
      <c r="E53" s="73">
        <v>0</v>
      </c>
      <c r="F53" s="17">
        <f t="shared" si="3"/>
        <v>205500</v>
      </c>
      <c r="G53" s="158"/>
      <c r="H53" s="1"/>
      <c r="I53" s="1"/>
      <c r="J53" s="1"/>
    </row>
    <row r="54" spans="1:10" s="3" customFormat="1" x14ac:dyDescent="0.25">
      <c r="A54" s="133"/>
      <c r="B54" s="64" t="s">
        <v>16</v>
      </c>
      <c r="C54" s="79">
        <v>500</v>
      </c>
      <c r="D54" s="71">
        <v>320</v>
      </c>
      <c r="E54" s="72">
        <v>0.3</v>
      </c>
      <c r="F54" s="17">
        <f t="shared" si="3"/>
        <v>112000</v>
      </c>
      <c r="G54" s="158"/>
      <c r="H54" s="114"/>
      <c r="I54" s="22"/>
      <c r="J54" s="1"/>
    </row>
    <row r="55" spans="1:10" s="3" customFormat="1" ht="30" x14ac:dyDescent="0.25">
      <c r="A55" s="133"/>
      <c r="B55" s="64" t="s">
        <v>17</v>
      </c>
      <c r="C55" s="79">
        <v>500</v>
      </c>
      <c r="D55" s="71">
        <v>328</v>
      </c>
      <c r="E55" s="72">
        <v>0.4</v>
      </c>
      <c r="F55" s="17">
        <f t="shared" si="3"/>
        <v>98400</v>
      </c>
      <c r="G55" s="30" t="s">
        <v>41</v>
      </c>
      <c r="I55" s="22"/>
      <c r="J55" s="1"/>
    </row>
    <row r="56" spans="1:10" s="3" customFormat="1" x14ac:dyDescent="0.25">
      <c r="A56" s="133"/>
      <c r="B56" s="64" t="s">
        <v>18</v>
      </c>
      <c r="C56" s="79">
        <v>4000</v>
      </c>
      <c r="D56" s="71">
        <v>287</v>
      </c>
      <c r="E56" s="72">
        <v>0.3</v>
      </c>
      <c r="F56" s="17">
        <f t="shared" si="3"/>
        <v>803600</v>
      </c>
      <c r="G56" s="140" t="s">
        <v>60</v>
      </c>
      <c r="H56" s="1"/>
      <c r="I56" s="22"/>
      <c r="J56" s="1"/>
    </row>
    <row r="57" spans="1:10" s="3" customFormat="1" x14ac:dyDescent="0.25">
      <c r="A57" s="133"/>
      <c r="B57" s="64" t="s">
        <v>19</v>
      </c>
      <c r="C57" s="79">
        <v>3000</v>
      </c>
      <c r="D57" s="71">
        <v>253</v>
      </c>
      <c r="E57" s="72">
        <v>0.2</v>
      </c>
      <c r="F57" s="17">
        <f t="shared" si="3"/>
        <v>607200</v>
      </c>
      <c r="G57" s="140"/>
      <c r="H57" s="1"/>
      <c r="I57" s="1"/>
      <c r="J57" s="1"/>
    </row>
    <row r="58" spans="1:10" s="3" customFormat="1" ht="15.75" thickBot="1" x14ac:dyDescent="0.3">
      <c r="A58" s="133"/>
      <c r="B58" s="66" t="s">
        <v>20</v>
      </c>
      <c r="C58" s="80">
        <v>4000</v>
      </c>
      <c r="D58" s="74">
        <v>152</v>
      </c>
      <c r="E58" s="75">
        <v>0.4</v>
      </c>
      <c r="F58" s="51">
        <f t="shared" si="3"/>
        <v>364800</v>
      </c>
      <c r="G58" s="140"/>
      <c r="H58" s="1"/>
      <c r="I58" s="1"/>
      <c r="J58" s="1"/>
    </row>
    <row r="59" spans="1:10" s="3" customFormat="1" ht="15.75" thickTop="1" x14ac:dyDescent="0.25">
      <c r="A59" s="142" t="s">
        <v>46</v>
      </c>
      <c r="B59" s="143"/>
      <c r="C59" s="143"/>
      <c r="D59" s="143"/>
      <c r="E59" s="144"/>
      <c r="F59" s="38">
        <f>SUM(F48:F58)</f>
        <v>3275600</v>
      </c>
      <c r="G59" s="141"/>
      <c r="H59" s="1"/>
      <c r="I59" s="1"/>
      <c r="J59" s="1"/>
    </row>
    <row r="60" spans="1:10" s="3" customFormat="1" x14ac:dyDescent="0.25">
      <c r="A60" s="1"/>
      <c r="B60" s="1"/>
      <c r="C60" s="1"/>
      <c r="D60" s="1"/>
      <c r="E60" s="1"/>
      <c r="F60" s="1"/>
      <c r="G60" s="33"/>
      <c r="H60" s="1"/>
      <c r="I60" s="1"/>
      <c r="J60" s="1"/>
    </row>
    <row r="61" spans="1:10" s="3" customFormat="1" x14ac:dyDescent="0.25">
      <c r="A61" s="2"/>
      <c r="B61" s="1"/>
      <c r="C61" s="1"/>
      <c r="D61" s="1"/>
      <c r="E61" s="1"/>
      <c r="F61" s="1"/>
      <c r="G61" s="32"/>
      <c r="H61" s="1"/>
      <c r="I61" s="1"/>
      <c r="J61" s="1"/>
    </row>
    <row r="62" spans="1:10" s="3" customFormat="1" ht="19.7" customHeight="1" x14ac:dyDescent="0.25">
      <c r="A62" s="163" t="s">
        <v>84</v>
      </c>
      <c r="B62" s="164"/>
      <c r="C62" s="164"/>
      <c r="D62" s="164"/>
      <c r="E62" s="164"/>
      <c r="F62" s="191"/>
      <c r="G62" s="89"/>
      <c r="I62" s="1"/>
      <c r="J62" s="1"/>
    </row>
    <row r="63" spans="1:10" s="3" customFormat="1" ht="21.6" customHeight="1" x14ac:dyDescent="0.25">
      <c r="A63" s="174" t="s">
        <v>86</v>
      </c>
      <c r="B63" s="15"/>
      <c r="C63" s="15" t="s">
        <v>33</v>
      </c>
      <c r="D63" s="15" t="s">
        <v>31</v>
      </c>
      <c r="E63" s="15" t="s">
        <v>32</v>
      </c>
      <c r="F63" s="15"/>
      <c r="G63" s="108" t="s">
        <v>29</v>
      </c>
      <c r="H63" s="1"/>
      <c r="I63" s="1"/>
      <c r="J63" s="1"/>
    </row>
    <row r="64" spans="1:10" s="3" customFormat="1" ht="22.35" customHeight="1" x14ac:dyDescent="0.25">
      <c r="A64" s="175"/>
      <c r="B64" s="172" t="s">
        <v>34</v>
      </c>
      <c r="C64" s="40" t="s">
        <v>81</v>
      </c>
      <c r="D64" s="41">
        <v>2</v>
      </c>
      <c r="E64" s="41">
        <v>100</v>
      </c>
      <c r="F64" s="16">
        <f>E64*D64</f>
        <v>200</v>
      </c>
      <c r="G64" s="132" t="s">
        <v>85</v>
      </c>
    </row>
    <row r="65" spans="1:8" x14ac:dyDescent="0.25">
      <c r="A65" s="175"/>
      <c r="B65" s="173"/>
      <c r="C65" s="42"/>
      <c r="D65" s="43"/>
      <c r="E65" s="43"/>
      <c r="F65" s="17">
        <f t="shared" ref="F65:F76" si="4">E65*D65</f>
        <v>0</v>
      </c>
      <c r="G65" s="131"/>
    </row>
    <row r="66" spans="1:8" x14ac:dyDescent="0.25">
      <c r="A66" s="175"/>
      <c r="B66" s="173"/>
      <c r="C66" s="42"/>
      <c r="D66" s="43"/>
      <c r="E66" s="43"/>
      <c r="F66" s="17">
        <f t="shared" si="4"/>
        <v>0</v>
      </c>
      <c r="G66" s="131"/>
    </row>
    <row r="67" spans="1:8" x14ac:dyDescent="0.25">
      <c r="A67" s="175"/>
      <c r="B67" s="173"/>
      <c r="C67" s="42"/>
      <c r="D67" s="43"/>
      <c r="E67" s="43"/>
      <c r="F67" s="17">
        <f t="shared" si="4"/>
        <v>0</v>
      </c>
      <c r="G67" s="131"/>
    </row>
    <row r="68" spans="1:8" ht="14.45" customHeight="1" x14ac:dyDescent="0.25">
      <c r="A68" s="175"/>
      <c r="B68" s="173"/>
      <c r="C68" s="42"/>
      <c r="D68" s="43"/>
      <c r="E68" s="43"/>
      <c r="F68" s="17">
        <f t="shared" si="4"/>
        <v>0</v>
      </c>
      <c r="G68" s="131"/>
      <c r="H68" s="3"/>
    </row>
    <row r="69" spans="1:8" ht="14.45" customHeight="1" thickBot="1" x14ac:dyDescent="0.3">
      <c r="A69" s="175"/>
      <c r="B69" s="173"/>
      <c r="C69" s="44"/>
      <c r="D69" s="45"/>
      <c r="E69" s="45"/>
      <c r="F69" s="19">
        <f t="shared" si="4"/>
        <v>0</v>
      </c>
      <c r="G69" s="131"/>
    </row>
    <row r="70" spans="1:8" ht="16.5" thickTop="1" thickBot="1" x14ac:dyDescent="0.3">
      <c r="A70" s="175"/>
      <c r="B70" s="180" t="s">
        <v>47</v>
      </c>
      <c r="C70" s="181"/>
      <c r="D70" s="181"/>
      <c r="E70" s="184"/>
      <c r="F70" s="21">
        <f>SUM(F64:F69)</f>
        <v>200</v>
      </c>
      <c r="G70" s="131" t="s">
        <v>54</v>
      </c>
    </row>
    <row r="71" spans="1:8" ht="15.75" thickTop="1" x14ac:dyDescent="0.25">
      <c r="A71" s="175"/>
      <c r="B71" s="173" t="s">
        <v>35</v>
      </c>
      <c r="C71" s="46" t="s">
        <v>81</v>
      </c>
      <c r="D71" s="47">
        <v>1</v>
      </c>
      <c r="E71" s="47">
        <v>100</v>
      </c>
      <c r="F71" s="17">
        <f t="shared" si="4"/>
        <v>100</v>
      </c>
      <c r="G71" s="131"/>
    </row>
    <row r="72" spans="1:8" x14ac:dyDescent="0.25">
      <c r="A72" s="175"/>
      <c r="B72" s="173"/>
      <c r="C72" s="42"/>
      <c r="D72" s="43"/>
      <c r="E72" s="43"/>
      <c r="F72" s="17">
        <f t="shared" si="4"/>
        <v>0</v>
      </c>
      <c r="G72" s="131"/>
    </row>
    <row r="73" spans="1:8" x14ac:dyDescent="0.25">
      <c r="A73" s="175"/>
      <c r="B73" s="173"/>
      <c r="C73" s="42"/>
      <c r="D73" s="43"/>
      <c r="E73" s="43"/>
      <c r="F73" s="17">
        <f t="shared" si="4"/>
        <v>0</v>
      </c>
      <c r="G73" s="131"/>
    </row>
    <row r="74" spans="1:8" x14ac:dyDescent="0.25">
      <c r="A74" s="175"/>
      <c r="B74" s="173"/>
      <c r="C74" s="42"/>
      <c r="D74" s="43"/>
      <c r="E74" s="43"/>
      <c r="F74" s="17">
        <f t="shared" si="4"/>
        <v>0</v>
      </c>
      <c r="G74" s="131"/>
    </row>
    <row r="75" spans="1:8" ht="15.6" customHeight="1" x14ac:dyDescent="0.25">
      <c r="A75" s="175"/>
      <c r="B75" s="173"/>
      <c r="C75" s="42"/>
      <c r="D75" s="43"/>
      <c r="E75" s="43"/>
      <c r="F75" s="17">
        <f t="shared" si="4"/>
        <v>0</v>
      </c>
      <c r="G75" s="131"/>
    </row>
    <row r="76" spans="1:8" ht="15.75" thickBot="1" x14ac:dyDescent="0.3">
      <c r="A76" s="175"/>
      <c r="B76" s="173"/>
      <c r="C76" s="44"/>
      <c r="D76" s="45"/>
      <c r="E76" s="45"/>
      <c r="F76" s="17">
        <f t="shared" si="4"/>
        <v>0</v>
      </c>
      <c r="G76" s="131"/>
    </row>
    <row r="77" spans="1:8" ht="16.5" thickTop="1" thickBot="1" x14ac:dyDescent="0.3">
      <c r="A77" s="175"/>
      <c r="B77" s="180" t="s">
        <v>48</v>
      </c>
      <c r="C77" s="181"/>
      <c r="D77" s="181"/>
      <c r="E77" s="181"/>
      <c r="F77" s="20">
        <f>SUM(F71:F76)</f>
        <v>100</v>
      </c>
      <c r="G77" s="35"/>
    </row>
    <row r="78" spans="1:8" ht="16.5" thickTop="1" thickBot="1" x14ac:dyDescent="0.3">
      <c r="A78" s="175"/>
      <c r="B78" s="185" t="s">
        <v>49</v>
      </c>
      <c r="C78" s="186"/>
      <c r="D78" s="186"/>
      <c r="E78" s="187"/>
      <c r="F78" s="18">
        <f>F77*7</f>
        <v>700</v>
      </c>
      <c r="G78" s="35"/>
    </row>
    <row r="79" spans="1:8" ht="15.75" thickTop="1" x14ac:dyDescent="0.25">
      <c r="A79" s="176"/>
      <c r="B79" s="177" t="s">
        <v>50</v>
      </c>
      <c r="C79" s="178"/>
      <c r="D79" s="178"/>
      <c r="E79" s="179"/>
      <c r="F79" s="37">
        <f>F78+F70</f>
        <v>900</v>
      </c>
      <c r="G79" s="34"/>
    </row>
    <row r="82" spans="1:7" ht="18.75" x14ac:dyDescent="0.3">
      <c r="A82" s="182" t="s">
        <v>24</v>
      </c>
      <c r="B82" s="183"/>
      <c r="C82" s="183"/>
      <c r="D82" s="183"/>
      <c r="E82" s="183"/>
      <c r="F82" s="31">
        <f>$F$59+$F$43+$F$14+$F$7+$F$79+$F$35</f>
        <v>22457975</v>
      </c>
      <c r="G82" s="36"/>
    </row>
    <row r="85" spans="1:7" x14ac:dyDescent="0.25">
      <c r="A85" s="188" t="s">
        <v>36</v>
      </c>
      <c r="B85" s="189"/>
      <c r="C85" s="189"/>
      <c r="D85" s="190"/>
      <c r="E85" s="24" t="s">
        <v>29</v>
      </c>
    </row>
    <row r="86" spans="1:7" x14ac:dyDescent="0.25">
      <c r="A86" s="167" t="s">
        <v>36</v>
      </c>
      <c r="B86" s="9" t="s">
        <v>37</v>
      </c>
      <c r="C86" s="9" t="s">
        <v>38</v>
      </c>
      <c r="D86" s="47"/>
      <c r="E86" s="129" t="s">
        <v>40</v>
      </c>
    </row>
    <row r="87" spans="1:7" s="8" customFormat="1" ht="67.5" customHeight="1" x14ac:dyDescent="0.3">
      <c r="A87" s="168"/>
      <c r="B87" s="25" t="s">
        <v>39</v>
      </c>
      <c r="C87" s="25" t="s">
        <v>38</v>
      </c>
      <c r="D87" s="48"/>
      <c r="E87" s="130"/>
      <c r="F87" s="1"/>
      <c r="G87" s="32"/>
    </row>
    <row r="90" spans="1:7" ht="13.7" customHeight="1" x14ac:dyDescent="0.25">
      <c r="A90" s="127" t="s">
        <v>57</v>
      </c>
      <c r="B90" s="128"/>
      <c r="C90" s="128"/>
      <c r="D90" s="128"/>
      <c r="E90" s="128"/>
      <c r="F90" s="128"/>
    </row>
    <row r="91" spans="1:7" ht="44.45" customHeight="1" x14ac:dyDescent="0.25">
      <c r="A91" s="54" t="s">
        <v>51</v>
      </c>
      <c r="E91" s="53"/>
    </row>
    <row r="92" spans="1:7" ht="49.7" customHeight="1" x14ac:dyDescent="0.25">
      <c r="A92" s="54" t="s">
        <v>52</v>
      </c>
      <c r="C92" s="49"/>
      <c r="E92" s="53"/>
    </row>
    <row r="93" spans="1:7" x14ac:dyDescent="0.25">
      <c r="A93" s="54" t="s">
        <v>53</v>
      </c>
    </row>
    <row r="94" spans="1:7" x14ac:dyDescent="0.25">
      <c r="A94" s="54"/>
    </row>
    <row r="95" spans="1:7" x14ac:dyDescent="0.25">
      <c r="A95" s="54"/>
    </row>
  </sheetData>
  <sheetProtection selectLockedCells="1"/>
  <mergeCells count="59">
    <mergeCell ref="A86:A87"/>
    <mergeCell ref="A42:E42"/>
    <mergeCell ref="A43:E43"/>
    <mergeCell ref="B64:B69"/>
    <mergeCell ref="B71:B76"/>
    <mergeCell ref="A63:A79"/>
    <mergeCell ref="B79:E79"/>
    <mergeCell ref="B77:E77"/>
    <mergeCell ref="A82:E82"/>
    <mergeCell ref="B70:E70"/>
    <mergeCell ref="B78:E78"/>
    <mergeCell ref="A85:D85"/>
    <mergeCell ref="A46:F46"/>
    <mergeCell ref="A62:F62"/>
    <mergeCell ref="G41:G43"/>
    <mergeCell ref="G48:G51"/>
    <mergeCell ref="G52:G54"/>
    <mergeCell ref="A31:A32"/>
    <mergeCell ref="G5:G7"/>
    <mergeCell ref="A47:A58"/>
    <mergeCell ref="A10:G10"/>
    <mergeCell ref="C12:D12"/>
    <mergeCell ref="A39:F39"/>
    <mergeCell ref="A7:E7"/>
    <mergeCell ref="A14:E14"/>
    <mergeCell ref="C13:D13"/>
    <mergeCell ref="A12:A13"/>
    <mergeCell ref="G12:G14"/>
    <mergeCell ref="B36:E36"/>
    <mergeCell ref="A17:G17"/>
    <mergeCell ref="B18:C18"/>
    <mergeCell ref="C11:D11"/>
    <mergeCell ref="G29:G38"/>
    <mergeCell ref="B27:C27"/>
    <mergeCell ref="A28:E28"/>
    <mergeCell ref="A90:F90"/>
    <mergeCell ref="E86:E87"/>
    <mergeCell ref="G70:G76"/>
    <mergeCell ref="G64:G69"/>
    <mergeCell ref="A19:A27"/>
    <mergeCell ref="B19:C19"/>
    <mergeCell ref="G19:G28"/>
    <mergeCell ref="B20:C20"/>
    <mergeCell ref="B21:C21"/>
    <mergeCell ref="B22:C22"/>
    <mergeCell ref="B23:C23"/>
    <mergeCell ref="B24:C24"/>
    <mergeCell ref="B25:C25"/>
    <mergeCell ref="B26:C26"/>
    <mergeCell ref="G56:G59"/>
    <mergeCell ref="A59:E59"/>
    <mergeCell ref="A1:G1"/>
    <mergeCell ref="H1:I1"/>
    <mergeCell ref="A2:H2"/>
    <mergeCell ref="A5:A6"/>
    <mergeCell ref="C5:D5"/>
    <mergeCell ref="C6:D6"/>
    <mergeCell ref="C4:D4"/>
    <mergeCell ref="A3:G3"/>
  </mergeCells>
  <dataValidations count="1">
    <dataValidation type="list" allowBlank="1" showInputMessage="1" showErrorMessage="1" sqref="D86:D87" xr:uid="{00000000-0002-0000-0000-000000000000}">
      <formula1>"שער דולר ארה""ב,מדד המחירים בישראל"</formula1>
    </dataValidation>
  </dataValidations>
  <pageMargins left="0.7" right="0.7" top="0.75" bottom="0.75" header="0.3" footer="0.3"/>
  <pageSetup orientation="portrait" r:id="rId1"/>
  <ignoredErrors>
    <ignoredError sqref="F7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טמפלט למילוי הצעת מחיר למכרז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 Osadon</dc:creator>
  <cp:lastModifiedBy>Ben Porat  Levkovich, Liat</cp:lastModifiedBy>
  <dcterms:created xsi:type="dcterms:W3CDTF">2023-11-09T07:51:39Z</dcterms:created>
  <dcterms:modified xsi:type="dcterms:W3CDTF">2024-02-18T07:08:40Z</dcterms:modified>
</cp:coreProperties>
</file>